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5312" windowHeight="62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44" i="1" l="1"/>
  <c r="G47" i="1"/>
  <c r="G49" i="1"/>
  <c r="G30" i="1" l="1"/>
  <c r="G28" i="1" s="1"/>
  <c r="G14" i="1"/>
  <c r="G13" i="1"/>
  <c r="G23" i="1"/>
  <c r="G20" i="1"/>
  <c r="G8" i="1"/>
  <c r="G7" i="1" l="1"/>
  <c r="H49" i="1"/>
  <c r="H30" i="1"/>
  <c r="H23" i="1"/>
  <c r="H20" i="1"/>
  <c r="H14" i="1"/>
  <c r="H8" i="1"/>
  <c r="G58" i="1" l="1"/>
  <c r="G6" i="1"/>
  <c r="H13" i="1"/>
  <c r="H28" i="1"/>
  <c r="H47" i="1"/>
  <c r="H7" i="1" l="1"/>
  <c r="H44" i="1"/>
  <c r="H6" i="1" l="1"/>
  <c r="I44" i="1" s="1"/>
  <c r="H58" i="1"/>
  <c r="I7" i="1" l="1"/>
  <c r="I57" i="1"/>
  <c r="I53" i="1"/>
  <c r="I45" i="1"/>
  <c r="I41" i="1"/>
  <c r="I37" i="1"/>
  <c r="I33" i="1"/>
  <c r="I29" i="1"/>
  <c r="I25" i="1"/>
  <c r="I21" i="1"/>
  <c r="I17" i="1"/>
  <c r="I56" i="1"/>
  <c r="I52" i="1"/>
  <c r="I48" i="1"/>
  <c r="I40" i="1"/>
  <c r="I36" i="1"/>
  <c r="I32" i="1"/>
  <c r="I24" i="1"/>
  <c r="I16" i="1"/>
  <c r="I12" i="1"/>
  <c r="I51" i="1"/>
  <c r="I39" i="1"/>
  <c r="I31" i="1"/>
  <c r="I19" i="1"/>
  <c r="I11" i="1"/>
  <c r="I55" i="1"/>
  <c r="I43" i="1"/>
  <c r="I35" i="1"/>
  <c r="I27" i="1"/>
  <c r="I15" i="1"/>
  <c r="I54" i="1"/>
  <c r="I50" i="1"/>
  <c r="I46" i="1"/>
  <c r="I42" i="1"/>
  <c r="I38" i="1"/>
  <c r="I34" i="1"/>
  <c r="I26" i="1"/>
  <c r="I22" i="1"/>
  <c r="I18" i="1"/>
  <c r="I10" i="1"/>
  <c r="I9" i="1"/>
  <c r="I14" i="1"/>
  <c r="I49" i="1"/>
  <c r="I20" i="1"/>
  <c r="I8" i="1"/>
  <c r="I30" i="1"/>
  <c r="I23" i="1"/>
  <c r="I13" i="1"/>
  <c r="I47" i="1"/>
  <c r="I28" i="1"/>
</calcChain>
</file>

<file path=xl/sharedStrings.xml><?xml version="1.0" encoding="utf-8"?>
<sst xmlns="http://schemas.openxmlformats.org/spreadsheetml/2006/main" count="99" uniqueCount="91">
  <si>
    <t>L.p</t>
  </si>
  <si>
    <t>Nazwa</t>
  </si>
  <si>
    <t>wykonane dochody do dochodów ogółem</t>
  </si>
  <si>
    <t>Subwencje</t>
  </si>
  <si>
    <t>część oświatowa</t>
  </si>
  <si>
    <t>część wyrównawcza</t>
  </si>
  <si>
    <t>część równoważąca</t>
  </si>
  <si>
    <t>3.</t>
  </si>
  <si>
    <t>Dochody własne</t>
  </si>
  <si>
    <t>Dotacje i środki  zewnętrzne</t>
  </si>
  <si>
    <t xml:space="preserve">z budżetu Unii Europejskiej </t>
  </si>
  <si>
    <t>1.</t>
  </si>
  <si>
    <t>2.</t>
  </si>
  <si>
    <t>3.1</t>
  </si>
  <si>
    <t>3.2</t>
  </si>
  <si>
    <t>udziały w podatkach</t>
  </si>
  <si>
    <t>3.3</t>
  </si>
  <si>
    <t>sprzedaż majątku</t>
  </si>
  <si>
    <t>najmy i dzierżawy</t>
  </si>
  <si>
    <t>od osób fizycznych ( PIT)</t>
  </si>
  <si>
    <t>od osób prawnych ( CIT)</t>
  </si>
  <si>
    <t>3.6</t>
  </si>
  <si>
    <t>z budżetu państwa</t>
  </si>
  <si>
    <t>1.4</t>
  </si>
  <si>
    <t>3.5</t>
  </si>
  <si>
    <t>mandaty</t>
  </si>
  <si>
    <t>3.7</t>
  </si>
  <si>
    <t>opłaty stałe za pobyt  i za wyżywienie dzieci w przedszkolach</t>
  </si>
  <si>
    <t>pozostałe**</t>
  </si>
  <si>
    <t>3.9</t>
  </si>
  <si>
    <t>3.10</t>
  </si>
  <si>
    <t>opłata skarbowa</t>
  </si>
  <si>
    <t>opłata za zezwolenia na sprzedaż alkoholu</t>
  </si>
  <si>
    <t>3.11</t>
  </si>
  <si>
    <t>opłata  parkingowa</t>
  </si>
  <si>
    <t>3.12</t>
  </si>
  <si>
    <t>3.13</t>
  </si>
  <si>
    <t>uzupełnienie subwencji ogólnej</t>
  </si>
  <si>
    <t>wpływy z  innych opłat  i usług*</t>
  </si>
  <si>
    <t>zwrot kosztów poniesionych przez Gminę  za pobyt dzieci z innych przedszkoli we Wschowie</t>
  </si>
  <si>
    <t>1.1</t>
  </si>
  <si>
    <t>1.2</t>
  </si>
  <si>
    <t>1.3</t>
  </si>
  <si>
    <t>2.1</t>
  </si>
  <si>
    <t>na akualizację inwentaryzacji i na usuwanie wyrobów zawierających azbest</t>
  </si>
  <si>
    <t xml:space="preserve">wpływy z podatków i opłat </t>
  </si>
  <si>
    <t>opłata eksploatacyjna</t>
  </si>
  <si>
    <t>opłaty za użytkowanie wieczyste nieruchomości</t>
  </si>
  <si>
    <t>3.4</t>
  </si>
  <si>
    <t>3.8</t>
  </si>
  <si>
    <t>środki pozostałe na rachunku wydatków niewygasających</t>
  </si>
  <si>
    <t>2.4</t>
  </si>
  <si>
    <t>2.5</t>
  </si>
  <si>
    <t xml:space="preserve">na zadania zlecone </t>
  </si>
  <si>
    <t>na zadania własne</t>
  </si>
  <si>
    <t>na realizację Rządowego Programu " Wyprawka szkolna 2018"</t>
  </si>
  <si>
    <t>na realizację Rządowego Programu " Rodzina 500 Plus"</t>
  </si>
  <si>
    <t xml:space="preserve">z Ministerstwa Kultury i Dziedzictwa Narodowego </t>
  </si>
  <si>
    <t>z Niemiecko - Polskiej Fundacji Ochrony Zabytków Kultury</t>
  </si>
  <si>
    <t>w ramach Rządowego Programu na Rzecz Rozwoju  oraz Konkurencyjności Regionów  na dofinansowanie zadania: Budowa dróg gminnych  ( nr 104074F ul. Czeska, Nr 104575F  ul. Węgierska) wraz z budową linii  ośwaietlenia ulicznego  wraz  likwidacją kolizji słupa NN</t>
  </si>
  <si>
    <t xml:space="preserve">dofinansowanie zadania: Wschowa Zbór Ewangelicki Kripplein Christi ( XVII w.) remont  konstrukcji więźby dachowej wraz z wymianą  instalacji odgromowej </t>
  </si>
  <si>
    <t>2.6</t>
  </si>
  <si>
    <t>Dotacja z Europejskiego  Programu  Rozwoju Regionalnego w ramach Regionalnego Programu Operacyjnego  - " Lubuskie 2020" - dofinansowanie  zadania " Termomodernizacja obiektów użyteczności publicznej w Gminie Wschowa"</t>
  </si>
  <si>
    <t>Dotacja z Funduszu Sprawiedliwości  na zakup urządzeń ratownictwa OSP niezbędnych do udzielenia pomocy poszkodowanym</t>
  </si>
  <si>
    <t>od Lubuskiego Konserwatora Zabytków</t>
  </si>
  <si>
    <t xml:space="preserve">z Powiatu Wschowskiego </t>
  </si>
  <si>
    <t>na prowadzenie strefy płatnego parkowania</t>
  </si>
  <si>
    <t>na dofinsnsowanie prac remontowych i konserwatorskich  przy płytach nagrobnych  na cmentarzu ewangelickim we Wschowie</t>
  </si>
  <si>
    <t>Środki z Funduszu Pracy na wsparcie resortowego programu " Asystent rodziny i koordynator pieczy zastęczej na 2018 rok</t>
  </si>
  <si>
    <t xml:space="preserve">* w tym m.in. opłaty: za zarząd, służebności,  za odbiór ścieków, usługi opiekuńcze, za korzystanie ze środowiska, za zajęcie pasa drogowego,  planistyczna, adiacencka, zwrot opłat za pobyt mieszkańców w domach pomocy społecznej , zwroty za media, zwrot kosztów egzekucyjnych,  </t>
  </si>
  <si>
    <t>refundacja części  wydatków  majątkowych poniesionych  w 2017 roku w ramach Ustawowego Funduszu Sołeckiego</t>
  </si>
  <si>
    <t xml:space="preserve">I. </t>
  </si>
  <si>
    <t>DOCHODY BIEŻĄCE</t>
  </si>
  <si>
    <t>II.</t>
  </si>
  <si>
    <t>DOCHODY MAJĄTKOWE</t>
  </si>
  <si>
    <t>Dotacje i środki zewnętrzne</t>
  </si>
  <si>
    <t>z Fundacji Promocji Kultury Ministra Kultury i Ochrony Dziedzictwa Narodowego na dofinansowanie zadania: Modernizacja i cyfryzacja  wraz z montażem systemu nagłośnienia sali widowiskowej CKiR</t>
  </si>
  <si>
    <t>Dochody  ogółem</t>
  </si>
  <si>
    <t>wpływy z tytułu przekształcenia prawa użytkowania wieczystego  przysługującego osobom fizycznym w prawo własności</t>
  </si>
  <si>
    <t>4.</t>
  </si>
  <si>
    <t>5.</t>
  </si>
  <si>
    <t>DOCHODY OGÓŁEM</t>
  </si>
  <si>
    <t>2.2</t>
  </si>
  <si>
    <t>2.3</t>
  </si>
  <si>
    <t>Plan</t>
  </si>
  <si>
    <t>Wykonanie</t>
  </si>
  <si>
    <t xml:space="preserve">**w tym  m.in. odsetki,  zwrot alimentów odzyskanych przez komorników, zwroty świadczeń,  wpływy z rozliczenia wspólnot mieszkaniowych, zwrot dotacji, darowizny, odszkodowania,  kary, zwrot podatku VAT, kary, sprzedaż drewna </t>
  </si>
  <si>
    <t xml:space="preserve">Tabela Nr 2 </t>
  </si>
  <si>
    <t xml:space="preserve"> Plan i wykonanie dochodów  budżetu Miasta i Gminy Wschowa na dzień 31 grudnia 2018 roku</t>
  </si>
  <si>
    <t xml:space="preserve">Dotacja z Europejskiego Funduszu Społecznego w ramach Programu Operacyjnego  Pomoc Techniczna 2014-2020 na " Opracowanie Lokalnego Programu Rewitalizacji Gminy Wschowa na lata 2017 -2022" </t>
  </si>
  <si>
    <t>Dotacja z Europejskiego Funduszu Społecznego w ramach Programu Rozwoju Regionanlego  -                         Lubuskie 2020 na realizację Projektu " Aktywnie przez życie"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</si>
</sst>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10" fontId="3" fillId="0" borderId="0" xfId="0" applyNumberFormat="1" applyFont="1"/>
    <xf numFmtId="4" fontId="3" fillId="0" borderId="0" xfId="0" applyNumberFormat="1" applyFont="1"/>
    <xf numFmtId="4" fontId="10" fillId="0" borderId="1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0" fontId="3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 wrapText="1"/>
    </xf>
    <xf numFmtId="10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Layout" topLeftCell="A21" zoomScaleNormal="100" workbookViewId="0">
      <selection activeCell="C22" sqref="C22:F22"/>
    </sheetView>
  </sheetViews>
  <sheetFormatPr defaultColWidth="9.109375" defaultRowHeight="13.2" x14ac:dyDescent="0.25"/>
  <cols>
    <col min="1" max="1" width="6.33203125" style="1" customWidth="1"/>
    <col min="2" max="2" width="6.88671875" style="1" customWidth="1"/>
    <col min="3" max="3" width="11.33203125" style="1" customWidth="1"/>
    <col min="4" max="4" width="9.109375" style="1"/>
    <col min="5" max="5" width="4.5546875" style="1" customWidth="1"/>
    <col min="6" max="6" width="5.44140625" style="1" customWidth="1"/>
    <col min="7" max="7" width="16.109375" style="1" customWidth="1"/>
    <col min="8" max="8" width="15.33203125" style="1" customWidth="1"/>
    <col min="9" max="9" width="16.5546875" style="1" customWidth="1"/>
    <col min="10" max="10" width="10.88671875" style="1" bestFit="1" customWidth="1"/>
    <col min="11" max="16384" width="9.109375" style="1"/>
  </cols>
  <sheetData>
    <row r="1" spans="1:10" x14ac:dyDescent="0.25">
      <c r="H1" s="66" t="s">
        <v>87</v>
      </c>
      <c r="I1" s="67"/>
    </row>
    <row r="2" spans="1:10" x14ac:dyDescent="0.25">
      <c r="H2" s="67"/>
      <c r="I2" s="67"/>
    </row>
    <row r="3" spans="1:10" ht="18" customHeight="1" x14ac:dyDescent="0.25">
      <c r="A3" s="68" t="s">
        <v>88</v>
      </c>
      <c r="B3" s="69"/>
      <c r="C3" s="69"/>
      <c r="D3" s="69"/>
      <c r="E3" s="69"/>
      <c r="F3" s="69"/>
      <c r="G3" s="69"/>
      <c r="H3" s="69"/>
      <c r="I3" s="69"/>
    </row>
    <row r="4" spans="1:10" ht="18" customHeight="1" x14ac:dyDescent="0.3">
      <c r="C4" s="24"/>
      <c r="D4" s="24"/>
      <c r="E4" s="24"/>
      <c r="F4" s="24"/>
      <c r="G4" s="35"/>
      <c r="H4" s="24"/>
      <c r="I4" s="25"/>
    </row>
    <row r="5" spans="1:10" ht="46.2" customHeight="1" x14ac:dyDescent="0.25">
      <c r="B5" s="2" t="s">
        <v>0</v>
      </c>
      <c r="C5" s="77" t="s">
        <v>1</v>
      </c>
      <c r="D5" s="77"/>
      <c r="E5" s="77"/>
      <c r="F5" s="77"/>
      <c r="G5" s="36" t="s">
        <v>84</v>
      </c>
      <c r="H5" s="2" t="s">
        <v>85</v>
      </c>
      <c r="I5" s="3" t="s">
        <v>2</v>
      </c>
    </row>
    <row r="6" spans="1:10" ht="21" customHeight="1" x14ac:dyDescent="0.25">
      <c r="B6" s="83" t="s">
        <v>81</v>
      </c>
      <c r="C6" s="84"/>
      <c r="D6" s="84"/>
      <c r="E6" s="84"/>
      <c r="F6" s="85"/>
      <c r="G6" s="61">
        <f>SUM(G7+G44)</f>
        <v>88473196</v>
      </c>
      <c r="H6" s="15">
        <f>SUM(H7,H44)</f>
        <v>88675523.5</v>
      </c>
      <c r="I6" s="42"/>
    </row>
    <row r="7" spans="1:10" ht="19.95" customHeight="1" x14ac:dyDescent="0.25">
      <c r="B7" s="32" t="s">
        <v>71</v>
      </c>
      <c r="C7" s="86" t="s">
        <v>72</v>
      </c>
      <c r="D7" s="87"/>
      <c r="E7" s="87"/>
      <c r="F7" s="88"/>
      <c r="G7" s="62">
        <f>SUM(G8+G13+G28)</f>
        <v>79752274</v>
      </c>
      <c r="H7" s="31">
        <f>SUM(H8,H13,H28)</f>
        <v>80540316.870000005</v>
      </c>
      <c r="I7" s="43">
        <f>(H7/H6)*100%</f>
        <v>0.90825871324007468</v>
      </c>
    </row>
    <row r="8" spans="1:10" ht="18" customHeight="1" x14ac:dyDescent="0.25">
      <c r="B8" s="26" t="s">
        <v>11</v>
      </c>
      <c r="C8" s="78" t="s">
        <v>3</v>
      </c>
      <c r="D8" s="78"/>
      <c r="E8" s="78"/>
      <c r="F8" s="78"/>
      <c r="G8" s="48">
        <f>SUM(G9:G12)</f>
        <v>22079084</v>
      </c>
      <c r="H8" s="29">
        <f>SUM(H9:H12)</f>
        <v>22079084</v>
      </c>
      <c r="I8" s="43">
        <f>(H8/H6)*100%</f>
        <v>0.24898735444172485</v>
      </c>
    </row>
    <row r="9" spans="1:10" ht="17.399999999999999" customHeight="1" x14ac:dyDescent="0.25">
      <c r="B9" s="21" t="s">
        <v>40</v>
      </c>
      <c r="C9" s="79" t="s">
        <v>4</v>
      </c>
      <c r="D9" s="79"/>
      <c r="E9" s="79"/>
      <c r="F9" s="79"/>
      <c r="G9" s="49">
        <v>14450072</v>
      </c>
      <c r="H9" s="22">
        <v>14450072</v>
      </c>
      <c r="I9" s="42">
        <f>(H9/H6)*100%</f>
        <v>0.16295445946817558</v>
      </c>
      <c r="J9" s="17"/>
    </row>
    <row r="10" spans="1:10" ht="18.600000000000001" customHeight="1" x14ac:dyDescent="0.25">
      <c r="B10" s="21" t="s">
        <v>41</v>
      </c>
      <c r="C10" s="79" t="s">
        <v>5</v>
      </c>
      <c r="D10" s="79"/>
      <c r="E10" s="79"/>
      <c r="F10" s="79"/>
      <c r="G10" s="49">
        <v>7422346</v>
      </c>
      <c r="H10" s="22">
        <v>7422346</v>
      </c>
      <c r="I10" s="42">
        <f>(H10/H6)*100%</f>
        <v>8.3702308224884628E-2</v>
      </c>
    </row>
    <row r="11" spans="1:10" ht="17.399999999999999" customHeight="1" x14ac:dyDescent="0.25">
      <c r="B11" s="21" t="s">
        <v>42</v>
      </c>
      <c r="C11" s="79" t="s">
        <v>6</v>
      </c>
      <c r="D11" s="79"/>
      <c r="E11" s="79"/>
      <c r="F11" s="79"/>
      <c r="G11" s="49">
        <v>38263</v>
      </c>
      <c r="H11" s="22">
        <v>38263</v>
      </c>
      <c r="I11" s="42">
        <f>(H11/H6)*100%</f>
        <v>4.3149449238943596E-4</v>
      </c>
    </row>
    <row r="12" spans="1:10" ht="19.2" customHeight="1" x14ac:dyDescent="0.25">
      <c r="B12" s="21" t="s">
        <v>23</v>
      </c>
      <c r="C12" s="80" t="s">
        <v>37</v>
      </c>
      <c r="D12" s="81"/>
      <c r="E12" s="81"/>
      <c r="F12" s="82"/>
      <c r="G12" s="53">
        <v>168403</v>
      </c>
      <c r="H12" s="22">
        <v>168403</v>
      </c>
      <c r="I12" s="42">
        <f>(H12/H6)*100%</f>
        <v>1.8990922562752055E-3</v>
      </c>
    </row>
    <row r="13" spans="1:10" ht="18.600000000000001" customHeight="1" x14ac:dyDescent="0.25">
      <c r="B13" s="32" t="s">
        <v>12</v>
      </c>
      <c r="C13" s="73" t="s">
        <v>9</v>
      </c>
      <c r="D13" s="73"/>
      <c r="E13" s="73"/>
      <c r="F13" s="73"/>
      <c r="G13" s="63">
        <f>SUM(G14+G19+G20+G23+G26+G27)</f>
        <v>29334446</v>
      </c>
      <c r="H13" s="31">
        <f>SUM(H14,H19,H20,H23,H26,H27)</f>
        <v>28854906.449999999</v>
      </c>
      <c r="I13" s="43">
        <f>(H13/H6)*100%</f>
        <v>0.32539877196214129</v>
      </c>
      <c r="J13" s="17"/>
    </row>
    <row r="14" spans="1:10" ht="16.95" customHeight="1" x14ac:dyDescent="0.25">
      <c r="B14" s="27" t="s">
        <v>43</v>
      </c>
      <c r="C14" s="74" t="s">
        <v>22</v>
      </c>
      <c r="D14" s="75"/>
      <c r="E14" s="75"/>
      <c r="F14" s="76"/>
      <c r="G14" s="50">
        <f>SUM(G15+G16+G17+G18)</f>
        <v>29014951</v>
      </c>
      <c r="H14" s="14">
        <f>SUM(H15:H18)</f>
        <v>28581870.099999998</v>
      </c>
      <c r="I14" s="42">
        <f>(H14/H6)*100%</f>
        <v>0.32231972219481736</v>
      </c>
    </row>
    <row r="15" spans="1:10" ht="16.95" customHeight="1" x14ac:dyDescent="0.25">
      <c r="B15" s="21"/>
      <c r="C15" s="111" t="s">
        <v>53</v>
      </c>
      <c r="D15" s="112"/>
      <c r="E15" s="112"/>
      <c r="F15" s="113"/>
      <c r="G15" s="53">
        <v>12000571</v>
      </c>
      <c r="H15" s="22">
        <v>11742591.68</v>
      </c>
      <c r="I15" s="42">
        <f>(H15/H6)*100%</f>
        <v>0.13242201699547904</v>
      </c>
    </row>
    <row r="16" spans="1:10" ht="16.95" customHeight="1" x14ac:dyDescent="0.25">
      <c r="B16" s="21"/>
      <c r="C16" s="111" t="s">
        <v>54</v>
      </c>
      <c r="D16" s="112"/>
      <c r="E16" s="112"/>
      <c r="F16" s="113"/>
      <c r="G16" s="53">
        <v>2631146</v>
      </c>
      <c r="H16" s="22">
        <v>2577545.9700000002</v>
      </c>
      <c r="I16" s="42">
        <f>(H16/H6)*100%</f>
        <v>2.9067163838057297E-2</v>
      </c>
    </row>
    <row r="17" spans="2:10" ht="33.6" customHeight="1" x14ac:dyDescent="0.25">
      <c r="B17" s="21"/>
      <c r="C17" s="70" t="s">
        <v>56</v>
      </c>
      <c r="D17" s="71"/>
      <c r="E17" s="71"/>
      <c r="F17" s="72"/>
      <c r="G17" s="53">
        <v>14378654</v>
      </c>
      <c r="H17" s="22">
        <v>14258640.5</v>
      </c>
      <c r="I17" s="42">
        <f>(H17/H6)*100%</f>
        <v>0.16079567322768609</v>
      </c>
    </row>
    <row r="18" spans="2:10" ht="28.2" customHeight="1" x14ac:dyDescent="0.25">
      <c r="B18" s="21"/>
      <c r="C18" s="70" t="s">
        <v>55</v>
      </c>
      <c r="D18" s="71"/>
      <c r="E18" s="71"/>
      <c r="F18" s="72"/>
      <c r="G18" s="55">
        <v>4580</v>
      </c>
      <c r="H18" s="22">
        <v>3091.95</v>
      </c>
      <c r="I18" s="42">
        <f>(H18/H6)*100%</f>
        <v>3.4868133594948552E-5</v>
      </c>
    </row>
    <row r="19" spans="2:10" ht="34.799999999999997" customHeight="1" x14ac:dyDescent="0.25">
      <c r="B19" s="27" t="s">
        <v>82</v>
      </c>
      <c r="C19" s="109" t="s">
        <v>44</v>
      </c>
      <c r="D19" s="91"/>
      <c r="E19" s="91"/>
      <c r="F19" s="92"/>
      <c r="G19" s="54">
        <v>33000</v>
      </c>
      <c r="H19" s="14">
        <v>32997.839999999997</v>
      </c>
      <c r="I19" s="42">
        <f>(H19/H6)*100%</f>
        <v>3.7211891960243115E-4</v>
      </c>
    </row>
    <row r="20" spans="2:10" ht="18.600000000000001" customHeight="1" x14ac:dyDescent="0.25">
      <c r="B20" s="30" t="s">
        <v>83</v>
      </c>
      <c r="C20" s="110" t="s">
        <v>10</v>
      </c>
      <c r="D20" s="110"/>
      <c r="E20" s="110"/>
      <c r="F20" s="110"/>
      <c r="G20" s="51">
        <f>SUM(G21:G22)</f>
        <v>147468</v>
      </c>
      <c r="H20" s="28">
        <f>SUM(H21:H22)</f>
        <v>110915.46</v>
      </c>
      <c r="I20" s="42">
        <f>(H20/H6)*100%</f>
        <v>1.2508012991882705E-3</v>
      </c>
    </row>
    <row r="21" spans="2:10" ht="49.2" customHeight="1" x14ac:dyDescent="0.25">
      <c r="B21" s="20"/>
      <c r="C21" s="97" t="s">
        <v>90</v>
      </c>
      <c r="D21" s="71"/>
      <c r="E21" s="71"/>
      <c r="F21" s="72"/>
      <c r="G21" s="56">
        <v>104438</v>
      </c>
      <c r="H21" s="19">
        <v>70072.13</v>
      </c>
      <c r="I21" s="42">
        <f>(H21/H6)*100%</f>
        <v>7.9020824726227872E-4</v>
      </c>
    </row>
    <row r="22" spans="2:10" ht="59.4" customHeight="1" x14ac:dyDescent="0.25">
      <c r="B22" s="20"/>
      <c r="C22" s="97" t="s">
        <v>89</v>
      </c>
      <c r="D22" s="71"/>
      <c r="E22" s="71"/>
      <c r="F22" s="72"/>
      <c r="G22" s="56">
        <v>43030</v>
      </c>
      <c r="H22" s="19">
        <v>40843.33</v>
      </c>
      <c r="I22" s="42">
        <f>(H22/H6)*100%</f>
        <v>4.6059305192599174E-4</v>
      </c>
    </row>
    <row r="23" spans="2:10" ht="19.95" customHeight="1" x14ac:dyDescent="0.25">
      <c r="B23" s="27" t="s">
        <v>51</v>
      </c>
      <c r="C23" s="109" t="s">
        <v>65</v>
      </c>
      <c r="D23" s="90"/>
      <c r="E23" s="90"/>
      <c r="F23" s="104"/>
      <c r="G23" s="52">
        <f>SUM(G24:G25)</f>
        <v>81248</v>
      </c>
      <c r="H23" s="14">
        <f>SUM(H24:H25)</f>
        <v>72404.070000000007</v>
      </c>
      <c r="I23" s="42">
        <f>(H23/H6)*100%</f>
        <v>8.1650569562185897E-4</v>
      </c>
    </row>
    <row r="24" spans="2:10" ht="23.4" customHeight="1" x14ac:dyDescent="0.25">
      <c r="B24" s="21"/>
      <c r="C24" s="70" t="s">
        <v>66</v>
      </c>
      <c r="D24" s="71"/>
      <c r="E24" s="71"/>
      <c r="F24" s="72"/>
      <c r="G24" s="55">
        <v>75833</v>
      </c>
      <c r="H24" s="22">
        <v>66989.070000000007</v>
      </c>
      <c r="I24" s="57">
        <f>(H24/H6)*100%</f>
        <v>7.5544036681102883E-4</v>
      </c>
    </row>
    <row r="25" spans="2:10" ht="45" customHeight="1" x14ac:dyDescent="0.25">
      <c r="B25" s="21"/>
      <c r="C25" s="70" t="s">
        <v>67</v>
      </c>
      <c r="D25" s="71"/>
      <c r="E25" s="71"/>
      <c r="F25" s="72"/>
      <c r="G25" s="55">
        <v>5415</v>
      </c>
      <c r="H25" s="22">
        <v>5415</v>
      </c>
      <c r="I25" s="57">
        <f>(H25/H6)*100%</f>
        <v>6.1065328810830193E-5</v>
      </c>
    </row>
    <row r="26" spans="2:10" ht="66" customHeight="1" x14ac:dyDescent="0.25">
      <c r="B26" s="27" t="s">
        <v>52</v>
      </c>
      <c r="C26" s="109" t="s">
        <v>63</v>
      </c>
      <c r="D26" s="91"/>
      <c r="E26" s="91"/>
      <c r="F26" s="92"/>
      <c r="G26" s="54">
        <v>52148</v>
      </c>
      <c r="H26" s="14">
        <v>51087.98</v>
      </c>
      <c r="I26" s="42">
        <f>(H26/H6)*100%</f>
        <v>5.7612267718949533E-4</v>
      </c>
    </row>
    <row r="27" spans="2:10" ht="64.2" customHeight="1" x14ac:dyDescent="0.25">
      <c r="B27" s="27" t="s">
        <v>61</v>
      </c>
      <c r="C27" s="109" t="s">
        <v>68</v>
      </c>
      <c r="D27" s="91"/>
      <c r="E27" s="91"/>
      <c r="F27" s="92"/>
      <c r="G27" s="54">
        <v>5631</v>
      </c>
      <c r="H27" s="14">
        <v>5631</v>
      </c>
      <c r="I27" s="42">
        <f>(H27/H6)*100%</f>
        <v>6.3501175721843923E-5</v>
      </c>
    </row>
    <row r="28" spans="2:10" ht="19.2" customHeight="1" x14ac:dyDescent="0.25">
      <c r="B28" s="32" t="s">
        <v>7</v>
      </c>
      <c r="C28" s="115" t="s">
        <v>8</v>
      </c>
      <c r="D28" s="115"/>
      <c r="E28" s="115"/>
      <c r="F28" s="115"/>
      <c r="G28" s="60">
        <f>SUM(G29+G30+G33+G34+G35+G36+G37+G38+G39+G40+G41+G42+G43)</f>
        <v>28338744</v>
      </c>
      <c r="H28" s="31">
        <f>SUM(H29,H30,H33,H34,H35,H36,H37,H38,H39,H40,H41,H42,H43)</f>
        <v>29606326.420000002</v>
      </c>
      <c r="I28" s="43">
        <f>(H28/H6)*100%</f>
        <v>0.33387258683620857</v>
      </c>
      <c r="J28" s="17"/>
    </row>
    <row r="29" spans="2:10" ht="18" customHeight="1" x14ac:dyDescent="0.25">
      <c r="B29" s="33" t="s">
        <v>13</v>
      </c>
      <c r="C29" s="109" t="s">
        <v>45</v>
      </c>
      <c r="D29" s="91"/>
      <c r="E29" s="91"/>
      <c r="F29" s="92"/>
      <c r="G29" s="54">
        <v>10456500</v>
      </c>
      <c r="H29" s="14">
        <v>10732935.390000001</v>
      </c>
      <c r="I29" s="42">
        <f>(H29/H6)*100%</f>
        <v>0.12103605331408053</v>
      </c>
      <c r="J29" s="18"/>
    </row>
    <row r="30" spans="2:10" ht="17.399999999999999" customHeight="1" x14ac:dyDescent="0.25">
      <c r="B30" s="33" t="s">
        <v>14</v>
      </c>
      <c r="C30" s="109" t="s">
        <v>15</v>
      </c>
      <c r="D30" s="91"/>
      <c r="E30" s="91"/>
      <c r="F30" s="92"/>
      <c r="G30" s="54">
        <f>SUM(G31:G32)</f>
        <v>13455718</v>
      </c>
      <c r="H30" s="34">
        <f>SUM(H31:H32)</f>
        <v>14334940.449999999</v>
      </c>
      <c r="I30" s="42">
        <f>(H30/H6)*100%</f>
        <v>0.16165611303101018</v>
      </c>
    </row>
    <row r="31" spans="2:10" ht="16.2" customHeight="1" x14ac:dyDescent="0.25">
      <c r="B31" s="21"/>
      <c r="C31" s="114" t="s">
        <v>19</v>
      </c>
      <c r="D31" s="107"/>
      <c r="E31" s="107"/>
      <c r="F31" s="108"/>
      <c r="G31" s="55">
        <v>12975718</v>
      </c>
      <c r="H31" s="22">
        <v>13800307</v>
      </c>
      <c r="I31" s="42">
        <f>(H31/H6)*100%</f>
        <v>0.15562701470829207</v>
      </c>
    </row>
    <row r="32" spans="2:10" ht="16.2" customHeight="1" x14ac:dyDescent="0.25">
      <c r="B32" s="21"/>
      <c r="C32" s="114" t="s">
        <v>20</v>
      </c>
      <c r="D32" s="107"/>
      <c r="E32" s="107"/>
      <c r="F32" s="108"/>
      <c r="G32" s="55">
        <v>480000</v>
      </c>
      <c r="H32" s="23">
        <v>534633.44999999995</v>
      </c>
      <c r="I32" s="42">
        <f>(H32/H6)*100%</f>
        <v>6.0290983227181058E-3</v>
      </c>
    </row>
    <row r="33" spans="2:9" ht="18" customHeight="1" x14ac:dyDescent="0.25">
      <c r="B33" s="27" t="s">
        <v>16</v>
      </c>
      <c r="C33" s="90" t="s">
        <v>18</v>
      </c>
      <c r="D33" s="91"/>
      <c r="E33" s="91"/>
      <c r="F33" s="92"/>
      <c r="G33" s="54">
        <v>1809263</v>
      </c>
      <c r="H33" s="14">
        <v>1799450.65</v>
      </c>
      <c r="I33" s="42">
        <f>(H33/H6)*100%</f>
        <v>2.029252920057472E-2</v>
      </c>
    </row>
    <row r="34" spans="2:9" ht="18" customHeight="1" x14ac:dyDescent="0.25">
      <c r="B34" s="27" t="s">
        <v>48</v>
      </c>
      <c r="C34" s="109" t="s">
        <v>25</v>
      </c>
      <c r="D34" s="91"/>
      <c r="E34" s="91"/>
      <c r="F34" s="92"/>
      <c r="G34" s="54">
        <v>40000</v>
      </c>
      <c r="H34" s="14">
        <v>37487.620000000003</v>
      </c>
      <c r="I34" s="42">
        <f>(H34/H6)*100%</f>
        <v>4.2275047860303866E-4</v>
      </c>
    </row>
    <row r="35" spans="2:9" ht="47.4" customHeight="1" x14ac:dyDescent="0.25">
      <c r="B35" s="27" t="s">
        <v>24</v>
      </c>
      <c r="C35" s="109" t="s">
        <v>39</v>
      </c>
      <c r="D35" s="91"/>
      <c r="E35" s="91"/>
      <c r="F35" s="92"/>
      <c r="G35" s="54">
        <v>190000</v>
      </c>
      <c r="H35" s="14">
        <v>215652.14</v>
      </c>
      <c r="I35" s="42">
        <f>(H35/H6)*100%</f>
        <v>2.4319240697800899E-3</v>
      </c>
    </row>
    <row r="36" spans="2:9" ht="34.200000000000003" customHeight="1" x14ac:dyDescent="0.25">
      <c r="B36" s="27" t="s">
        <v>21</v>
      </c>
      <c r="C36" s="109" t="s">
        <v>27</v>
      </c>
      <c r="D36" s="91"/>
      <c r="E36" s="91"/>
      <c r="F36" s="92"/>
      <c r="G36" s="54">
        <v>382430</v>
      </c>
      <c r="H36" s="14">
        <v>359884.55</v>
      </c>
      <c r="I36" s="42">
        <f>(H36/H6)*100%</f>
        <v>4.0584429140697433E-3</v>
      </c>
    </row>
    <row r="37" spans="2:9" ht="18" customHeight="1" x14ac:dyDescent="0.25">
      <c r="B37" s="27" t="s">
        <v>26</v>
      </c>
      <c r="C37" s="109" t="s">
        <v>31</v>
      </c>
      <c r="D37" s="91"/>
      <c r="E37" s="91"/>
      <c r="F37" s="92"/>
      <c r="G37" s="54">
        <v>270000</v>
      </c>
      <c r="H37" s="14">
        <v>258853.54</v>
      </c>
      <c r="I37" s="42">
        <f>(H37/H6)*100%</f>
        <v>2.9191092398794805E-3</v>
      </c>
    </row>
    <row r="38" spans="2:9" ht="38.4" customHeight="1" x14ac:dyDescent="0.25">
      <c r="B38" s="27" t="s">
        <v>49</v>
      </c>
      <c r="C38" s="109" t="s">
        <v>32</v>
      </c>
      <c r="D38" s="91"/>
      <c r="E38" s="91"/>
      <c r="F38" s="92"/>
      <c r="G38" s="54">
        <v>390000</v>
      </c>
      <c r="H38" s="14">
        <v>452253.87</v>
      </c>
      <c r="I38" s="42">
        <f>(H38/H6)*100%</f>
        <v>5.1000981121921427E-3</v>
      </c>
    </row>
    <row r="39" spans="2:9" ht="24" customHeight="1" x14ac:dyDescent="0.25">
      <c r="B39" s="27" t="s">
        <v>29</v>
      </c>
      <c r="C39" s="109" t="s">
        <v>34</v>
      </c>
      <c r="D39" s="91"/>
      <c r="E39" s="91"/>
      <c r="F39" s="92"/>
      <c r="G39" s="54">
        <v>280000</v>
      </c>
      <c r="H39" s="14">
        <v>282682.67</v>
      </c>
      <c r="I39" s="42">
        <f>(H39/H6)*100%</f>
        <v>3.1878319838732046E-3</v>
      </c>
    </row>
    <row r="40" spans="2:9" ht="42.6" customHeight="1" x14ac:dyDescent="0.25">
      <c r="B40" s="27" t="s">
        <v>30</v>
      </c>
      <c r="C40" s="109" t="s">
        <v>47</v>
      </c>
      <c r="D40" s="91"/>
      <c r="E40" s="91"/>
      <c r="F40" s="92"/>
      <c r="G40" s="54">
        <v>130000</v>
      </c>
      <c r="H40" s="14">
        <v>135148.14000000001</v>
      </c>
      <c r="I40" s="42">
        <f>(H40/H6)*100%</f>
        <v>1.5240749043900486E-3</v>
      </c>
    </row>
    <row r="41" spans="2:9" ht="19.2" customHeight="1" x14ac:dyDescent="0.25">
      <c r="B41" s="27" t="s">
        <v>33</v>
      </c>
      <c r="C41" s="109" t="s">
        <v>46</v>
      </c>
      <c r="D41" s="91"/>
      <c r="E41" s="91"/>
      <c r="F41" s="92"/>
      <c r="G41" s="54">
        <v>165000</v>
      </c>
      <c r="H41" s="14">
        <v>165986.32999999999</v>
      </c>
      <c r="I41" s="42">
        <f>(H41/H6)*100%</f>
        <v>1.8718393018565037E-3</v>
      </c>
    </row>
    <row r="42" spans="2:9" ht="20.399999999999999" customHeight="1" x14ac:dyDescent="0.25">
      <c r="B42" s="27" t="s">
        <v>35</v>
      </c>
      <c r="C42" s="109" t="s">
        <v>38</v>
      </c>
      <c r="D42" s="91"/>
      <c r="E42" s="91"/>
      <c r="F42" s="92"/>
      <c r="G42" s="54">
        <v>379221</v>
      </c>
      <c r="H42" s="14">
        <v>432979.05</v>
      </c>
      <c r="I42" s="42">
        <f>(H42/H6)*100%</f>
        <v>4.8827346364636913E-3</v>
      </c>
    </row>
    <row r="43" spans="2:9" ht="20.399999999999999" customHeight="1" x14ac:dyDescent="0.25">
      <c r="B43" s="27" t="s">
        <v>36</v>
      </c>
      <c r="C43" s="90" t="s">
        <v>28</v>
      </c>
      <c r="D43" s="91"/>
      <c r="E43" s="91"/>
      <c r="F43" s="92"/>
      <c r="G43" s="54">
        <v>390612</v>
      </c>
      <c r="H43" s="14">
        <v>398072.02</v>
      </c>
      <c r="I43" s="42">
        <f>(H43/H6)*100%</f>
        <v>4.489085649435157E-3</v>
      </c>
    </row>
    <row r="44" spans="2:9" ht="20.399999999999999" customHeight="1" x14ac:dyDescent="0.25">
      <c r="B44" s="32" t="s">
        <v>73</v>
      </c>
      <c r="C44" s="101" t="s">
        <v>74</v>
      </c>
      <c r="D44" s="102"/>
      <c r="E44" s="102"/>
      <c r="F44" s="103"/>
      <c r="G44" s="59">
        <f>SUM(G45+G46+G47+G55+G57)</f>
        <v>8720922</v>
      </c>
      <c r="H44" s="31">
        <f>SUM(H45,H46,H47,H55,H57)</f>
        <v>8135206.6300000008</v>
      </c>
      <c r="I44" s="43">
        <f>(H44/H6)*100%</f>
        <v>9.1741286759925364E-2</v>
      </c>
    </row>
    <row r="45" spans="2:9" ht="20.399999999999999" customHeight="1" x14ac:dyDescent="0.25">
      <c r="B45" s="64" t="s">
        <v>11</v>
      </c>
      <c r="C45" s="90" t="s">
        <v>17</v>
      </c>
      <c r="D45" s="90"/>
      <c r="E45" s="90"/>
      <c r="F45" s="104"/>
      <c r="G45" s="52">
        <v>2000000</v>
      </c>
      <c r="H45" s="14">
        <v>1790384.2</v>
      </c>
      <c r="I45" s="42">
        <f>(H45/H6)*100%</f>
        <v>2.0190286218045275E-2</v>
      </c>
    </row>
    <row r="46" spans="2:9" ht="57" customHeight="1" x14ac:dyDescent="0.25">
      <c r="B46" s="64" t="s">
        <v>12</v>
      </c>
      <c r="C46" s="109" t="s">
        <v>78</v>
      </c>
      <c r="D46" s="71"/>
      <c r="E46" s="71"/>
      <c r="F46" s="72"/>
      <c r="G46" s="54">
        <v>3000</v>
      </c>
      <c r="H46" s="14">
        <v>1010</v>
      </c>
      <c r="I46" s="42">
        <f>(H46/H6)*100%</f>
        <v>1.1389839722795659E-5</v>
      </c>
    </row>
    <row r="47" spans="2:9" ht="20.399999999999999" customHeight="1" x14ac:dyDescent="0.25">
      <c r="B47" s="64" t="s">
        <v>7</v>
      </c>
      <c r="C47" s="105" t="s">
        <v>75</v>
      </c>
      <c r="D47" s="106"/>
      <c r="E47" s="106"/>
      <c r="F47" s="106"/>
      <c r="G47" s="58">
        <f>SUM(G48+G49+G53+G54)</f>
        <v>1650156</v>
      </c>
      <c r="H47" s="14">
        <f>SUM(H48:H49,H53,H54)</f>
        <v>1615571.37</v>
      </c>
      <c r="I47" s="42">
        <f>(H47/H6)*100%</f>
        <v>1.8218909866373669E-2</v>
      </c>
    </row>
    <row r="48" spans="2:9" ht="93.6" customHeight="1" x14ac:dyDescent="0.25">
      <c r="B48" s="21" t="s">
        <v>13</v>
      </c>
      <c r="C48" s="70" t="s">
        <v>59</v>
      </c>
      <c r="D48" s="71"/>
      <c r="E48" s="71"/>
      <c r="F48" s="72"/>
      <c r="G48" s="55">
        <v>1009743</v>
      </c>
      <c r="H48" s="22">
        <v>995622</v>
      </c>
      <c r="I48" s="42">
        <f>(H48/H6)*100%</f>
        <v>1.1227698024246792E-2</v>
      </c>
    </row>
    <row r="49" spans="2:10" ht="60.6" customHeight="1" x14ac:dyDescent="0.25">
      <c r="B49" s="21" t="s">
        <v>14</v>
      </c>
      <c r="C49" s="70" t="s">
        <v>60</v>
      </c>
      <c r="D49" s="107"/>
      <c r="E49" s="107"/>
      <c r="F49" s="108"/>
      <c r="G49" s="55">
        <f>SUM(G50:G52)</f>
        <v>320858</v>
      </c>
      <c r="H49" s="22">
        <f>SUM(H50:H52)</f>
        <v>310815.04000000004</v>
      </c>
      <c r="I49" s="42">
        <f>(H49/H6)*100%</f>
        <v>3.5050826624102201E-3</v>
      </c>
    </row>
    <row r="50" spans="2:10" ht="18.600000000000001" customHeight="1" x14ac:dyDescent="0.25">
      <c r="B50" s="21"/>
      <c r="C50" s="80" t="s">
        <v>64</v>
      </c>
      <c r="D50" s="81"/>
      <c r="E50" s="81"/>
      <c r="F50" s="82"/>
      <c r="G50" s="53">
        <v>20000</v>
      </c>
      <c r="H50" s="22">
        <v>19119.77</v>
      </c>
      <c r="I50" s="42">
        <f>(H50/H6)*100%</f>
        <v>2.1561496617496711E-4</v>
      </c>
    </row>
    <row r="51" spans="2:10" ht="31.2" customHeight="1" x14ac:dyDescent="0.25">
      <c r="B51" s="21"/>
      <c r="C51" s="70" t="s">
        <v>57</v>
      </c>
      <c r="D51" s="71"/>
      <c r="E51" s="71"/>
      <c r="F51" s="72"/>
      <c r="G51" s="53">
        <v>180858</v>
      </c>
      <c r="H51" s="22">
        <v>172676.42</v>
      </c>
      <c r="I51" s="42">
        <f>(H51/H6)*100%</f>
        <v>1.9472839086199475E-3</v>
      </c>
    </row>
    <row r="52" spans="2:10" ht="28.2" customHeight="1" x14ac:dyDescent="0.25">
      <c r="B52" s="21"/>
      <c r="C52" s="70" t="s">
        <v>58</v>
      </c>
      <c r="D52" s="71"/>
      <c r="E52" s="71"/>
      <c r="F52" s="72"/>
      <c r="G52" s="55">
        <v>120000</v>
      </c>
      <c r="H52" s="22">
        <v>119018.85</v>
      </c>
      <c r="I52" s="42">
        <f>(H52/H6)*100%</f>
        <v>1.3421837876153053E-3</v>
      </c>
    </row>
    <row r="53" spans="2:10" ht="79.8" customHeight="1" x14ac:dyDescent="0.25">
      <c r="B53" s="27" t="s">
        <v>16</v>
      </c>
      <c r="C53" s="70" t="s">
        <v>76</v>
      </c>
      <c r="D53" s="107"/>
      <c r="E53" s="107"/>
      <c r="F53" s="108"/>
      <c r="G53" s="55">
        <v>250000</v>
      </c>
      <c r="H53" s="22">
        <v>239579.33</v>
      </c>
      <c r="I53" s="42">
        <f>(H53/H6)*100%</f>
        <v>2.7017526431631382E-3</v>
      </c>
      <c r="J53" s="17"/>
    </row>
    <row r="54" spans="2:10" ht="48.6" customHeight="1" x14ac:dyDescent="0.25">
      <c r="B54" s="27" t="s">
        <v>48</v>
      </c>
      <c r="C54" s="70" t="s">
        <v>70</v>
      </c>
      <c r="D54" s="71"/>
      <c r="E54" s="71"/>
      <c r="F54" s="72"/>
      <c r="G54" s="55">
        <v>69555</v>
      </c>
      <c r="H54" s="22">
        <v>69555</v>
      </c>
      <c r="I54" s="42">
        <f>(H54/H6)*100%</f>
        <v>7.8437653655351693E-4</v>
      </c>
      <c r="J54" s="17"/>
    </row>
    <row r="55" spans="2:10" ht="20.399999999999999" customHeight="1" x14ac:dyDescent="0.25">
      <c r="B55" s="64" t="s">
        <v>79</v>
      </c>
      <c r="C55" s="100" t="s">
        <v>10</v>
      </c>
      <c r="D55" s="71"/>
      <c r="E55" s="71"/>
      <c r="F55" s="72"/>
      <c r="G55" s="54">
        <v>4946565</v>
      </c>
      <c r="H55" s="28">
        <v>4596836.45</v>
      </c>
      <c r="I55" s="42">
        <f>(H55/H6)*100%</f>
        <v>5.1838841977628697E-2</v>
      </c>
    </row>
    <row r="56" spans="2:10" ht="63" customHeight="1" x14ac:dyDescent="0.25">
      <c r="B56" s="65"/>
      <c r="C56" s="97" t="s">
        <v>62</v>
      </c>
      <c r="D56" s="98"/>
      <c r="E56" s="98"/>
      <c r="F56" s="99"/>
      <c r="G56" s="55">
        <v>4946565</v>
      </c>
      <c r="H56" s="19">
        <v>4596836.45</v>
      </c>
      <c r="I56" s="42">
        <f>(H56/H6)*100%</f>
        <v>5.1838841977628697E-2</v>
      </c>
    </row>
    <row r="57" spans="2:10" ht="39.6" customHeight="1" x14ac:dyDescent="0.25">
      <c r="B57" s="64" t="s">
        <v>80</v>
      </c>
      <c r="C57" s="109" t="s">
        <v>50</v>
      </c>
      <c r="D57" s="91"/>
      <c r="E57" s="91"/>
      <c r="F57" s="92"/>
      <c r="G57" s="54">
        <v>121201</v>
      </c>
      <c r="H57" s="14">
        <v>131404.60999999999</v>
      </c>
      <c r="I57" s="42">
        <f>(H57/H6)*100%</f>
        <v>1.4818588581549223E-3</v>
      </c>
    </row>
    <row r="58" spans="2:10" ht="25.95" customHeight="1" x14ac:dyDescent="0.25">
      <c r="B58" s="83" t="s">
        <v>77</v>
      </c>
      <c r="C58" s="125"/>
      <c r="D58" s="125"/>
      <c r="E58" s="125"/>
      <c r="F58" s="126"/>
      <c r="G58" s="61">
        <f>SUM(G7+G44)</f>
        <v>88473196</v>
      </c>
      <c r="H58" s="16">
        <f>SUM(H7+H44)</f>
        <v>88675523.5</v>
      </c>
      <c r="I58" s="42"/>
    </row>
    <row r="59" spans="2:10" ht="25.95" customHeight="1" x14ac:dyDescent="0.25">
      <c r="B59" s="44"/>
      <c r="C59" s="45"/>
      <c r="D59" s="45"/>
      <c r="E59" s="45"/>
      <c r="F59" s="45"/>
      <c r="G59" s="45"/>
      <c r="H59" s="46"/>
      <c r="I59" s="47"/>
    </row>
    <row r="60" spans="2:10" ht="25.95" customHeight="1" x14ac:dyDescent="0.25">
      <c r="B60" s="44"/>
      <c r="C60" s="45"/>
      <c r="D60" s="45"/>
      <c r="E60" s="45"/>
      <c r="F60" s="45"/>
      <c r="G60" s="45"/>
      <c r="H60" s="46"/>
      <c r="I60" s="47"/>
    </row>
    <row r="61" spans="2:10" s="4" customFormat="1" ht="42.6" customHeight="1" x14ac:dyDescent="0.25">
      <c r="C61" s="123" t="s">
        <v>69</v>
      </c>
      <c r="D61" s="124"/>
      <c r="E61" s="124"/>
      <c r="F61" s="124"/>
      <c r="G61" s="124"/>
      <c r="H61" s="124"/>
      <c r="I61" s="124"/>
    </row>
    <row r="62" spans="2:10" s="4" customFormat="1" ht="3.6" customHeight="1" x14ac:dyDescent="0.25">
      <c r="C62" s="89"/>
      <c r="D62" s="89"/>
      <c r="E62" s="89"/>
      <c r="F62" s="89"/>
      <c r="G62" s="37"/>
      <c r="H62" s="5"/>
    </row>
    <row r="63" spans="2:10" s="4" customFormat="1" ht="27.75" customHeight="1" x14ac:dyDescent="0.25">
      <c r="B63" s="6"/>
      <c r="C63" s="120" t="s">
        <v>86</v>
      </c>
      <c r="D63" s="120"/>
      <c r="E63" s="120"/>
      <c r="F63" s="120"/>
      <c r="G63" s="120"/>
      <c r="H63" s="121"/>
      <c r="I63" s="121"/>
    </row>
    <row r="64" spans="2:10" s="4" customFormat="1" ht="18.75" customHeight="1" x14ac:dyDescent="0.25">
      <c r="B64" s="7"/>
      <c r="C64" s="122"/>
      <c r="D64" s="122"/>
      <c r="E64" s="122"/>
      <c r="F64" s="122"/>
      <c r="G64" s="122"/>
      <c r="H64" s="122"/>
      <c r="I64" s="122"/>
    </row>
    <row r="65" spans="2:9" s="4" customFormat="1" ht="4.2" customHeight="1" x14ac:dyDescent="0.25">
      <c r="B65" s="9"/>
      <c r="C65" s="122"/>
      <c r="D65" s="122"/>
      <c r="E65" s="122"/>
      <c r="F65" s="122"/>
      <c r="G65" s="122"/>
      <c r="H65" s="122"/>
      <c r="I65" s="122"/>
    </row>
    <row r="66" spans="2:9" s="4" customFormat="1" ht="18.75" customHeight="1" x14ac:dyDescent="0.25">
      <c r="B66" s="9"/>
      <c r="C66" s="95"/>
      <c r="D66" s="96"/>
      <c r="E66" s="96"/>
      <c r="F66" s="96"/>
      <c r="G66" s="39"/>
      <c r="H66" s="10"/>
      <c r="I66" s="11"/>
    </row>
    <row r="67" spans="2:9" s="4" customFormat="1" ht="30.75" customHeight="1" x14ac:dyDescent="0.25">
      <c r="B67" s="9"/>
      <c r="C67" s="93"/>
      <c r="D67" s="94"/>
      <c r="E67" s="94"/>
      <c r="F67" s="94"/>
      <c r="G67" s="38"/>
      <c r="H67" s="10"/>
      <c r="I67" s="11"/>
    </row>
    <row r="68" spans="2:9" s="4" customFormat="1" ht="21" customHeight="1" x14ac:dyDescent="0.25">
      <c r="B68" s="9"/>
      <c r="C68" s="93"/>
      <c r="D68" s="94"/>
      <c r="E68" s="94"/>
      <c r="F68" s="94"/>
      <c r="G68" s="38"/>
      <c r="H68" s="10"/>
      <c r="I68" s="11"/>
    </row>
    <row r="69" spans="2:9" s="4" customFormat="1" ht="19.5" customHeight="1" x14ac:dyDescent="0.25">
      <c r="B69" s="9"/>
      <c r="C69" s="93"/>
      <c r="D69" s="94"/>
      <c r="E69" s="94"/>
      <c r="F69" s="94"/>
      <c r="G69" s="38"/>
      <c r="H69" s="10"/>
      <c r="I69" s="11"/>
    </row>
    <row r="70" spans="2:9" s="4" customFormat="1" ht="20.25" customHeight="1" x14ac:dyDescent="0.25">
      <c r="B70" s="9"/>
      <c r="C70" s="93"/>
      <c r="D70" s="94"/>
      <c r="E70" s="94"/>
      <c r="F70" s="94"/>
      <c r="G70" s="38"/>
      <c r="H70" s="10"/>
      <c r="I70" s="11"/>
    </row>
    <row r="71" spans="2:9" s="4" customFormat="1" ht="20.25" customHeight="1" x14ac:dyDescent="0.25">
      <c r="B71" s="9"/>
      <c r="C71" s="95"/>
      <c r="D71" s="96"/>
      <c r="E71" s="96"/>
      <c r="F71" s="96"/>
      <c r="G71" s="39"/>
      <c r="H71" s="10"/>
      <c r="I71" s="11"/>
    </row>
    <row r="72" spans="2:9" s="4" customFormat="1" ht="20.25" customHeight="1" x14ac:dyDescent="0.25">
      <c r="B72" s="7"/>
      <c r="C72" s="118"/>
      <c r="D72" s="119"/>
      <c r="E72" s="119"/>
      <c r="F72" s="119"/>
      <c r="G72" s="41"/>
      <c r="H72" s="12"/>
      <c r="I72" s="8"/>
    </row>
    <row r="73" spans="2:9" s="4" customFormat="1" ht="18.75" customHeight="1" x14ac:dyDescent="0.25">
      <c r="B73" s="116"/>
      <c r="C73" s="117"/>
      <c r="D73" s="117"/>
      <c r="E73" s="117"/>
      <c r="F73" s="117"/>
      <c r="G73" s="40"/>
      <c r="H73" s="5"/>
      <c r="I73" s="13"/>
    </row>
    <row r="74" spans="2:9" s="4" customFormat="1" ht="18.75" customHeight="1" x14ac:dyDescent="0.25"/>
    <row r="75" spans="2:9" s="4" customFormat="1" x14ac:dyDescent="0.25"/>
    <row r="76" spans="2:9" s="4" customFormat="1" x14ac:dyDescent="0.25"/>
  </sheetData>
  <mergeCells count="67">
    <mergeCell ref="C21:F21"/>
    <mergeCell ref="C22:F22"/>
    <mergeCell ref="C29:F29"/>
    <mergeCell ref="C30:F30"/>
    <mergeCell ref="C34:F34"/>
    <mergeCell ref="C31:F31"/>
    <mergeCell ref="B73:F73"/>
    <mergeCell ref="C23:F23"/>
    <mergeCell ref="C71:F71"/>
    <mergeCell ref="C72:F72"/>
    <mergeCell ref="C70:F70"/>
    <mergeCell ref="C57:F57"/>
    <mergeCell ref="C24:F24"/>
    <mergeCell ref="C25:F25"/>
    <mergeCell ref="C27:F27"/>
    <mergeCell ref="C69:F69"/>
    <mergeCell ref="C68:F68"/>
    <mergeCell ref="C63:I65"/>
    <mergeCell ref="C40:F40"/>
    <mergeCell ref="C41:F41"/>
    <mergeCell ref="C61:I61"/>
    <mergeCell ref="B58:F58"/>
    <mergeCell ref="C20:F20"/>
    <mergeCell ref="C16:F16"/>
    <mergeCell ref="C15:F15"/>
    <mergeCell ref="C53:F53"/>
    <mergeCell ref="C50:F50"/>
    <mergeCell ref="C26:F26"/>
    <mergeCell ref="C52:F52"/>
    <mergeCell ref="C48:F48"/>
    <mergeCell ref="C38:F38"/>
    <mergeCell ref="C32:F32"/>
    <mergeCell ref="C36:F36"/>
    <mergeCell ref="C42:F42"/>
    <mergeCell ref="C39:F39"/>
    <mergeCell ref="C28:F28"/>
    <mergeCell ref="C46:F46"/>
    <mergeCell ref="C19:F19"/>
    <mergeCell ref="C62:F62"/>
    <mergeCell ref="C33:F33"/>
    <mergeCell ref="C67:F67"/>
    <mergeCell ref="C43:F43"/>
    <mergeCell ref="C66:F66"/>
    <mergeCell ref="C54:F54"/>
    <mergeCell ref="C56:F56"/>
    <mergeCell ref="C55:F55"/>
    <mergeCell ref="C44:F44"/>
    <mergeCell ref="C45:F45"/>
    <mergeCell ref="C47:F47"/>
    <mergeCell ref="C49:F49"/>
    <mergeCell ref="C51:F51"/>
    <mergeCell ref="C35:F35"/>
    <mergeCell ref="C37:F37"/>
    <mergeCell ref="H1:I2"/>
    <mergeCell ref="A3:I3"/>
    <mergeCell ref="C17:F17"/>
    <mergeCell ref="C18:F18"/>
    <mergeCell ref="C13:F13"/>
    <mergeCell ref="C14:F14"/>
    <mergeCell ref="C5:F5"/>
    <mergeCell ref="C8:F8"/>
    <mergeCell ref="C9:F9"/>
    <mergeCell ref="C10:F10"/>
    <mergeCell ref="C11:F11"/>
    <mergeCell ref="C12:F12"/>
    <mergeCell ref="B6:F6"/>
    <mergeCell ref="C7:F7"/>
  </mergeCells>
  <pageMargins left="0" right="0" top="0" bottom="0" header="0.51181102362204722" footer="0.5118110236220472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Leśniewicz-Dąbrowska</dc:creator>
  <cp:lastModifiedBy>Katarzyna Leśniewicz-Dąbrowska</cp:lastModifiedBy>
  <cp:lastPrinted>2019-03-21T09:54:16Z</cp:lastPrinted>
  <dcterms:created xsi:type="dcterms:W3CDTF">2015-03-16T10:18:16Z</dcterms:created>
  <dcterms:modified xsi:type="dcterms:W3CDTF">2019-03-21T10:29:11Z</dcterms:modified>
</cp:coreProperties>
</file>